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t\Documents\Albert\"/>
    </mc:Choice>
  </mc:AlternateContent>
  <bookViews>
    <workbookView xWindow="0" yWindow="0" windowWidth="19200" windowHeight="7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1" l="1"/>
  <c r="I86" i="1"/>
  <c r="I87" i="1"/>
  <c r="K87" i="1" s="1"/>
  <c r="M87" i="1" s="1"/>
  <c r="I88" i="1"/>
  <c r="K88" i="1" s="1"/>
  <c r="M88" i="1" s="1"/>
  <c r="I89" i="1"/>
  <c r="K89" i="1" s="1"/>
  <c r="M89" i="1" s="1"/>
  <c r="I85" i="1"/>
  <c r="I84" i="1"/>
  <c r="K84" i="1" s="1"/>
  <c r="I93" i="1"/>
  <c r="K93" i="1" s="1"/>
  <c r="M93" i="1" s="1"/>
  <c r="I94" i="1"/>
  <c r="I95" i="1"/>
  <c r="I96" i="1"/>
  <c r="K96" i="1" s="1"/>
  <c r="M96" i="1" s="1"/>
  <c r="I92" i="1"/>
  <c r="I61" i="1"/>
  <c r="I60" i="1"/>
  <c r="I59" i="1"/>
  <c r="I58" i="1"/>
  <c r="I57" i="1"/>
  <c r="I56" i="1"/>
  <c r="K38" i="1"/>
  <c r="I91" i="1" s="1"/>
  <c r="K91" i="1" s="1"/>
  <c r="M91" i="1" s="1"/>
  <c r="K94" i="1"/>
  <c r="M94" i="1" s="1"/>
  <c r="K95" i="1"/>
  <c r="M95" i="1" s="1"/>
  <c r="K92" i="1"/>
  <c r="M92" i="1" s="1"/>
  <c r="K86" i="1"/>
  <c r="M86" i="1" s="1"/>
  <c r="K85" i="1"/>
  <c r="M85" i="1" s="1"/>
  <c r="I78" i="1"/>
  <c r="I77" i="1"/>
  <c r="I76" i="1"/>
  <c r="I75" i="1"/>
  <c r="I74" i="1"/>
  <c r="I73" i="1"/>
  <c r="K29" i="1"/>
  <c r="K60" i="1" s="1"/>
  <c r="M60" i="1" s="1"/>
  <c r="K36" i="1"/>
  <c r="K35" i="1"/>
  <c r="K34" i="1"/>
  <c r="K33" i="1"/>
  <c r="K32" i="1"/>
  <c r="K31" i="1"/>
  <c r="K74" i="1" s="1"/>
  <c r="M74" i="1" s="1"/>
  <c r="K23" i="1"/>
  <c r="K24" i="1"/>
  <c r="K25" i="1"/>
  <c r="K27" i="1"/>
  <c r="K22" i="1"/>
  <c r="I37" i="1"/>
  <c r="K26" i="1"/>
  <c r="I71" i="1" s="1"/>
  <c r="I70" i="1" l="1"/>
  <c r="K70" i="1" s="1"/>
  <c r="M70" i="1" s="1"/>
  <c r="K46" i="1"/>
  <c r="M46" i="1"/>
  <c r="I66" i="1"/>
  <c r="I68" i="1"/>
  <c r="K68" i="1" s="1"/>
  <c r="M68" i="1" s="1"/>
  <c r="I67" i="1"/>
  <c r="K67" i="1" s="1"/>
  <c r="M67" i="1" s="1"/>
  <c r="I69" i="1"/>
  <c r="K69" i="1" s="1"/>
  <c r="M69" i="1" s="1"/>
  <c r="C97" i="1"/>
  <c r="M84" i="1"/>
  <c r="I50" i="1"/>
  <c r="K50" i="1" s="1"/>
  <c r="I52" i="1"/>
  <c r="K52" i="1" s="1"/>
  <c r="I54" i="1"/>
  <c r="K54" i="1" s="1"/>
  <c r="K57" i="1"/>
  <c r="M57" i="1" s="1"/>
  <c r="K59" i="1"/>
  <c r="M59" i="1" s="1"/>
  <c r="K61" i="1"/>
  <c r="M61" i="1" s="1"/>
  <c r="K66" i="1"/>
  <c r="K73" i="1"/>
  <c r="M73" i="1" s="1"/>
  <c r="K77" i="1"/>
  <c r="M77" i="1" s="1"/>
  <c r="K75" i="1"/>
  <c r="M75" i="1" s="1"/>
  <c r="I49" i="1"/>
  <c r="K49" i="1" s="1"/>
  <c r="I51" i="1"/>
  <c r="K51" i="1" s="1"/>
  <c r="I53" i="1"/>
  <c r="K53" i="1" s="1"/>
  <c r="M53" i="1" s="1"/>
  <c r="K56" i="1"/>
  <c r="K58" i="1"/>
  <c r="M58" i="1" s="1"/>
  <c r="K71" i="1"/>
  <c r="M71" i="1" s="1"/>
  <c r="K78" i="1"/>
  <c r="M78" i="1" s="1"/>
  <c r="K76" i="1"/>
  <c r="M76" i="1" s="1"/>
  <c r="M54" i="1"/>
  <c r="M52" i="1"/>
  <c r="M50" i="1"/>
  <c r="M56" i="1"/>
  <c r="K37" i="1"/>
  <c r="M51" i="1"/>
  <c r="K28" i="1"/>
  <c r="B46" i="1" s="1"/>
  <c r="I28" i="1"/>
  <c r="M49" i="1" l="1"/>
  <c r="C62" i="1"/>
  <c r="M66" i="1"/>
  <c r="C79" i="1"/>
</calcChain>
</file>

<file path=xl/sharedStrings.xml><?xml version="1.0" encoding="utf-8"?>
<sst xmlns="http://schemas.openxmlformats.org/spreadsheetml/2006/main" count="110" uniqueCount="33">
  <si>
    <t>- Por favor, rellena las preguntas:</t>
  </si>
  <si>
    <t>¿Cuál fue el valor de cierre del mes pasado para...?</t>
  </si>
  <si>
    <t>Por compras y bonificaciones de BonoAnuncios tuyos y de tu red</t>
  </si>
  <si>
    <t>Por Consigue mas BonoMatics tuyos y de tu red</t>
  </si>
  <si>
    <t>Por compras y bonificaciones en tiendas asociadas tuyas y de tu red</t>
  </si>
  <si>
    <t>Por publicacion de anuncios externos tuyos y de tu red</t>
  </si>
  <si>
    <t>Por anuncios pre-redactados tuyos y de tu red</t>
  </si>
  <si>
    <t>Por participar en Nueva Red Social</t>
  </si>
  <si>
    <t>- BONOMATICS INTERNACIONALES</t>
  </si>
  <si>
    <t>- BONOMATICS NACIONALES</t>
  </si>
  <si>
    <t>¿Cuántos CoinMatics tienes en tu cuenta?</t>
  </si>
  <si>
    <t>Datos</t>
  </si>
  <si>
    <t>Tablones</t>
  </si>
  <si>
    <t>Páginas de aterrizaje</t>
  </si>
  <si>
    <t>sin credito</t>
  </si>
  <si>
    <t>con credito</t>
  </si>
  <si>
    <t>¿Cuántos BonoMatics tienes en este momento, de cada procedencia y en qué categoría te encuentras?</t>
  </si>
  <si>
    <t>Categoría</t>
  </si>
  <si>
    <t>YottaByte</t>
  </si>
  <si>
    <t>Byte</t>
  </si>
  <si>
    <t>Bonoanuncios</t>
  </si>
  <si>
    <t>con crédito</t>
  </si>
  <si>
    <t>CONSEJOS</t>
  </si>
  <si>
    <t>sin crédito</t>
  </si>
  <si>
    <t>CIERRE DE ANUNTIOMATIC DEL SIGUIENTE MES SI NO COMPRAS (PENSANDO QUE LOS VALORES DEL MES PASADO SE MANTIENEN)</t>
  </si>
  <si>
    <t>INTERNACIONAL</t>
  </si>
  <si>
    <t>derecho a cobro</t>
  </si>
  <si>
    <t>coinmatics</t>
  </si>
  <si>
    <t>¿Te quedan créditos por pagar?</t>
  </si>
  <si>
    <t>Sí</t>
  </si>
  <si>
    <t>se descuentan</t>
  </si>
  <si>
    <t>NACIONAL</t>
  </si>
  <si>
    <t>CIERRE DE ANUNTIOMATIC DEL SIGUIENTE MES SI COMPRAS (PENSANDO QUE LOS VALORES DEL MES PASADO SE MANTIENEN)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</si>
</sst>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"/>
    <numFmt numFmtId="167" formatCode="#,##0.00&quot;CM&quot;"/>
    <numFmt numFmtId="169" formatCode="#,##0.00&quot;BM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2" borderId="0" xfId="0" quotePrefix="1" applyFont="1" applyFill="1"/>
    <xf numFmtId="0" fontId="0" fillId="2" borderId="0" xfId="0" applyFill="1"/>
    <xf numFmtId="0" fontId="0" fillId="3" borderId="0" xfId="0" applyFill="1"/>
    <xf numFmtId="0" fontId="6" fillId="3" borderId="0" xfId="0" quotePrefix="1" applyFont="1" applyFill="1"/>
    <xf numFmtId="0" fontId="6" fillId="3" borderId="0" xfId="0" applyFont="1" applyFill="1"/>
    <xf numFmtId="0" fontId="2" fillId="0" borderId="0" xfId="0" applyFont="1"/>
    <xf numFmtId="0" fontId="2" fillId="9" borderId="0" xfId="0" quotePrefix="1" applyFont="1" applyFill="1"/>
    <xf numFmtId="0" fontId="2" fillId="9" borderId="0" xfId="0" applyFont="1" applyFill="1"/>
    <xf numFmtId="0" fontId="5" fillId="8" borderId="0" xfId="0" applyFont="1" applyFill="1"/>
    <xf numFmtId="0" fontId="6" fillId="8" borderId="0" xfId="0" quotePrefix="1" applyFont="1" applyFill="1"/>
    <xf numFmtId="4" fontId="0" fillId="0" borderId="0" xfId="0" applyNumberFormat="1"/>
    <xf numFmtId="0" fontId="5" fillId="0" borderId="0" xfId="0" applyFont="1"/>
    <xf numFmtId="0" fontId="6" fillId="10" borderId="0" xfId="0" applyFont="1" applyFill="1"/>
    <xf numFmtId="0" fontId="6" fillId="10" borderId="1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right"/>
    </xf>
    <xf numFmtId="3" fontId="5" fillId="0" borderId="0" xfId="0" applyNumberFormat="1" applyFont="1"/>
    <xf numFmtId="0" fontId="0" fillId="11" borderId="0" xfId="0" applyFill="1"/>
    <xf numFmtId="0" fontId="1" fillId="11" borderId="0" xfId="0" applyFont="1" applyFill="1"/>
    <xf numFmtId="0" fontId="2" fillId="0" borderId="0" xfId="0" quotePrefix="1" applyFont="1" applyFill="1"/>
    <xf numFmtId="0" fontId="2" fillId="0" borderId="0" xfId="0" applyFont="1" applyFill="1"/>
    <xf numFmtId="0" fontId="1" fillId="12" borderId="0" xfId="0" quotePrefix="1" applyFont="1" applyFill="1"/>
    <xf numFmtId="0" fontId="1" fillId="12" borderId="0" xfId="0" applyFont="1" applyFill="1"/>
    <xf numFmtId="0" fontId="4" fillId="0" borderId="0" xfId="0" applyFont="1" applyAlignment="1">
      <alignment horizontal="left"/>
    </xf>
    <xf numFmtId="4" fontId="2" fillId="7" borderId="0" xfId="0" applyNumberFormat="1" applyFont="1" applyFill="1" applyAlignment="1">
      <alignment horizontal="right"/>
    </xf>
    <xf numFmtId="4" fontId="2" fillId="6" borderId="0" xfId="0" applyNumberFormat="1" applyFont="1" applyFill="1" applyAlignment="1">
      <alignment horizontal="right"/>
    </xf>
    <xf numFmtId="165" fontId="2" fillId="7" borderId="0" xfId="0" applyNumberFormat="1" applyFont="1" applyFill="1" applyAlignment="1">
      <alignment horizontal="right"/>
    </xf>
    <xf numFmtId="167" fontId="2" fillId="7" borderId="0" xfId="0" applyNumberFormat="1" applyFont="1" applyFill="1" applyAlignment="1">
      <alignment horizontal="right"/>
    </xf>
    <xf numFmtId="4" fontId="1" fillId="5" borderId="0" xfId="0" applyNumberFormat="1" applyFont="1" applyFill="1" applyAlignment="1">
      <alignment horizontal="right"/>
    </xf>
    <xf numFmtId="0" fontId="7" fillId="0" borderId="0" xfId="0" applyFont="1"/>
    <xf numFmtId="0" fontId="6" fillId="11" borderId="0" xfId="0" applyFont="1" applyFill="1" applyAlignment="1">
      <alignment horizontal="right"/>
    </xf>
    <xf numFmtId="0" fontId="6" fillId="11" borderId="0" xfId="0" applyFont="1" applyFill="1" applyAlignment="1">
      <alignment horizontal="right"/>
    </xf>
    <xf numFmtId="0" fontId="0" fillId="0" borderId="0" xfId="0" quotePrefix="1" applyAlignment="1">
      <alignment wrapText="1"/>
    </xf>
    <xf numFmtId="0" fontId="6" fillId="8" borderId="0" xfId="0" applyFont="1" applyFill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 wrapText="1"/>
    </xf>
    <xf numFmtId="0" fontId="5" fillId="0" borderId="0" xfId="0" quotePrefix="1" applyFont="1" applyAlignment="1">
      <alignment horizontal="right" wrapText="1"/>
    </xf>
    <xf numFmtId="169" fontId="2" fillId="7" borderId="0" xfId="0" applyNumberFormat="1" applyFont="1" applyFill="1" applyAlignment="1">
      <alignment horizontal="right"/>
    </xf>
    <xf numFmtId="0" fontId="1" fillId="4" borderId="0" xfId="0" applyFont="1" applyFill="1"/>
    <xf numFmtId="0" fontId="3" fillId="4" borderId="0" xfId="0" applyFont="1" applyFill="1"/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7"/>
  <sheetViews>
    <sheetView tabSelected="1" workbookViewId="0"/>
  </sheetViews>
  <sheetFormatPr baseColWidth="10" defaultRowHeight="15" x14ac:dyDescent="0.25"/>
  <cols>
    <col min="1" max="1" width="4.5703125" customWidth="1"/>
    <col min="8" max="8" width="38.42578125" customWidth="1"/>
    <col min="9" max="9" width="11.7109375" customWidth="1"/>
    <col min="10" max="10" width="4" customWidth="1"/>
    <col min="11" max="11" width="5" customWidth="1"/>
    <col min="13" max="13" width="7.7109375" customWidth="1"/>
  </cols>
  <sheetData>
    <row r="2" spans="1:1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L2" s="13" t="s">
        <v>11</v>
      </c>
      <c r="M2" s="13"/>
      <c r="N2" s="15" t="s">
        <v>14</v>
      </c>
      <c r="O2" s="14" t="s">
        <v>15</v>
      </c>
    </row>
    <row r="3" spans="1:15" x14ac:dyDescent="0.25">
      <c r="L3" s="6" t="s">
        <v>12</v>
      </c>
      <c r="N3" s="16">
        <v>13500</v>
      </c>
      <c r="O3" s="16">
        <v>16200</v>
      </c>
    </row>
    <row r="4" spans="1:15" x14ac:dyDescent="0.25">
      <c r="B4" s="4" t="s">
        <v>1</v>
      </c>
      <c r="C4" s="5"/>
      <c r="D4" s="5"/>
      <c r="E4" s="5"/>
      <c r="F4" s="5"/>
      <c r="G4" s="3"/>
      <c r="H4" s="3"/>
      <c r="I4" s="3"/>
      <c r="J4" s="3"/>
      <c r="L4" s="6" t="s">
        <v>13</v>
      </c>
      <c r="N4" s="16">
        <v>4000</v>
      </c>
      <c r="O4" s="16">
        <v>4800</v>
      </c>
    </row>
    <row r="5" spans="1:15" x14ac:dyDescent="0.25">
      <c r="B5" s="10" t="s">
        <v>8</v>
      </c>
      <c r="C5" s="9"/>
      <c r="D5" s="9"/>
      <c r="L5" s="6" t="s">
        <v>20</v>
      </c>
      <c r="N5" s="12">
        <v>6</v>
      </c>
    </row>
    <row r="6" spans="1:15" x14ac:dyDescent="0.25">
      <c r="C6" s="7" t="s">
        <v>2</v>
      </c>
      <c r="D6" s="8"/>
      <c r="E6" s="8"/>
      <c r="F6" s="8"/>
      <c r="G6" s="8"/>
      <c r="H6" s="8"/>
      <c r="I6" s="26">
        <v>2.4E-2</v>
      </c>
      <c r="J6" s="26"/>
    </row>
    <row r="7" spans="1:15" x14ac:dyDescent="0.25">
      <c r="C7" s="7" t="s">
        <v>3</v>
      </c>
      <c r="D7" s="8"/>
      <c r="E7" s="8"/>
      <c r="F7" s="8"/>
      <c r="G7" s="8"/>
      <c r="H7" s="8"/>
      <c r="I7" s="26">
        <v>1.9199999999999998E-2</v>
      </c>
      <c r="J7" s="26"/>
    </row>
    <row r="8" spans="1:15" x14ac:dyDescent="0.25">
      <c r="C8" s="7" t="s">
        <v>4</v>
      </c>
      <c r="D8" s="8"/>
      <c r="E8" s="8"/>
      <c r="F8" s="8"/>
      <c r="G8" s="8"/>
      <c r="H8" s="8"/>
      <c r="I8" s="26">
        <v>0</v>
      </c>
      <c r="J8" s="26"/>
    </row>
    <row r="9" spans="1:15" x14ac:dyDescent="0.25">
      <c r="C9" s="7" t="s">
        <v>5</v>
      </c>
      <c r="D9" s="8"/>
      <c r="E9" s="8"/>
      <c r="F9" s="8"/>
      <c r="G9" s="8"/>
      <c r="H9" s="8"/>
      <c r="I9" s="26">
        <v>1.44E-2</v>
      </c>
      <c r="J9" s="26"/>
    </row>
    <row r="10" spans="1:15" x14ac:dyDescent="0.25">
      <c r="C10" s="7" t="s">
        <v>6</v>
      </c>
      <c r="D10" s="8"/>
      <c r="E10" s="8"/>
      <c r="F10" s="8"/>
      <c r="G10" s="8"/>
      <c r="H10" s="8"/>
      <c r="I10" s="26">
        <v>5.0000000000000001E-3</v>
      </c>
      <c r="J10" s="26"/>
    </row>
    <row r="11" spans="1:15" x14ac:dyDescent="0.25">
      <c r="C11" s="7" t="s">
        <v>7</v>
      </c>
      <c r="D11" s="8"/>
      <c r="E11" s="8"/>
      <c r="F11" s="8"/>
      <c r="G11" s="8"/>
      <c r="H11" s="8"/>
      <c r="I11" s="26">
        <v>0</v>
      </c>
      <c r="J11" s="26"/>
    </row>
    <row r="12" spans="1:15" x14ac:dyDescent="0.25">
      <c r="B12" s="10" t="s">
        <v>9</v>
      </c>
      <c r="C12" s="9"/>
      <c r="D12" s="9"/>
    </row>
    <row r="13" spans="1:15" x14ac:dyDescent="0.25">
      <c r="C13" s="7" t="s">
        <v>2</v>
      </c>
      <c r="D13" s="8"/>
      <c r="E13" s="8"/>
      <c r="F13" s="8"/>
      <c r="G13" s="8"/>
      <c r="H13" s="8"/>
      <c r="I13" s="26">
        <v>2.5999999999999999E-2</v>
      </c>
      <c r="J13" s="26"/>
    </row>
    <row r="14" spans="1:15" x14ac:dyDescent="0.25">
      <c r="C14" s="7" t="s">
        <v>3</v>
      </c>
      <c r="D14" s="8"/>
      <c r="E14" s="8"/>
      <c r="F14" s="8"/>
      <c r="G14" s="8"/>
      <c r="H14" s="8"/>
      <c r="I14" s="26">
        <v>0</v>
      </c>
      <c r="J14" s="26"/>
    </row>
    <row r="15" spans="1:15" x14ac:dyDescent="0.25">
      <c r="C15" s="7" t="s">
        <v>4</v>
      </c>
      <c r="D15" s="8"/>
      <c r="E15" s="8"/>
      <c r="F15" s="8"/>
      <c r="G15" s="8"/>
      <c r="H15" s="8"/>
      <c r="I15" s="26">
        <v>0</v>
      </c>
      <c r="J15" s="26"/>
    </row>
    <row r="16" spans="1:15" x14ac:dyDescent="0.25">
      <c r="C16" s="7" t="s">
        <v>5</v>
      </c>
      <c r="D16" s="8"/>
      <c r="E16" s="8"/>
      <c r="F16" s="8"/>
      <c r="G16" s="8"/>
      <c r="H16" s="8"/>
      <c r="I16" s="26">
        <v>0</v>
      </c>
      <c r="J16" s="26"/>
    </row>
    <row r="17" spans="2:11" x14ac:dyDescent="0.25">
      <c r="C17" s="7" t="s">
        <v>6</v>
      </c>
      <c r="D17" s="8"/>
      <c r="E17" s="8"/>
      <c r="F17" s="8"/>
      <c r="G17" s="8"/>
      <c r="H17" s="8"/>
      <c r="I17" s="26">
        <v>0</v>
      </c>
      <c r="J17" s="26"/>
    </row>
    <row r="18" spans="2:11" x14ac:dyDescent="0.25">
      <c r="C18" s="7" t="s">
        <v>7</v>
      </c>
      <c r="D18" s="8"/>
      <c r="E18" s="8"/>
      <c r="F18" s="8"/>
      <c r="G18" s="8"/>
      <c r="H18" s="8"/>
      <c r="I18" s="26">
        <v>0</v>
      </c>
      <c r="J18" s="26"/>
    </row>
    <row r="20" spans="2:11" x14ac:dyDescent="0.25">
      <c r="B20" s="4" t="s">
        <v>16</v>
      </c>
      <c r="C20" s="3"/>
      <c r="D20" s="3"/>
      <c r="E20" s="3"/>
      <c r="F20" s="3"/>
      <c r="G20" s="3"/>
      <c r="H20" s="3"/>
      <c r="I20" s="3"/>
      <c r="J20" s="3"/>
    </row>
    <row r="21" spans="2:11" x14ac:dyDescent="0.25">
      <c r="B21" s="10" t="s">
        <v>8</v>
      </c>
      <c r="C21" s="9"/>
      <c r="D21" s="9"/>
    </row>
    <row r="22" spans="2:11" x14ac:dyDescent="0.25">
      <c r="C22" s="7" t="s">
        <v>2</v>
      </c>
      <c r="D22" s="8"/>
      <c r="E22" s="8"/>
      <c r="F22" s="8"/>
      <c r="G22" s="8"/>
      <c r="H22" s="8"/>
      <c r="I22" s="24">
        <v>17167</v>
      </c>
      <c r="J22" s="24"/>
      <c r="K22" s="29">
        <f>IF(I22&lt;=10000,1,IF(AND(I22&gt;10000,I22&lt;=20000),2,IF(AND(I22&gt;20000,I22&lt;=30000),3,IF(AND(I22&gt;30000,I22&lt;=40000),4,IF(AND(I22&gt;40000,I22&lt;=50000),5,IF(AND(I22&gt;50000,I22&lt;=60000),6,IF(AND(I22&gt;60000,I22&lt;=70000),7,IF(AND(I22&gt;70000,I22&lt;=80000),8,IF(AND(I22&gt;80000,I22&lt;=90000),9,IF(I22&gt;90000,LEFT(I22,2)+1,LEFT(I22,2)))))))))))</f>
        <v>2</v>
      </c>
    </row>
    <row r="23" spans="2:11" x14ac:dyDescent="0.25">
      <c r="C23" s="7" t="s">
        <v>3</v>
      </c>
      <c r="D23" s="8"/>
      <c r="E23" s="8"/>
      <c r="F23" s="8"/>
      <c r="G23" s="8"/>
      <c r="H23" s="8"/>
      <c r="I23" s="24">
        <v>0</v>
      </c>
      <c r="J23" s="24"/>
      <c r="K23" s="29">
        <f t="shared" ref="K23:K27" si="0">IF(I23&lt;=10000,1,IF(AND(I23&gt;10000,I23&lt;=20000),2,IF(AND(I23&gt;20000,I23&lt;=30000),3,IF(AND(I23&gt;30000,I23&lt;=40000),4,IF(AND(I23&gt;40000,I23&lt;=50000),5,IF(AND(I23&gt;50000,I23&lt;=60000),6,IF(AND(I23&gt;60000,I23&lt;=70000),7,IF(AND(I23&gt;70000,I23&lt;=80000),8,IF(AND(I23&gt;80000,I23&lt;=90000),9,IF(I23&gt;90000,LEFT(I23,2)+1,LEFT(I23,2)))))))))))</f>
        <v>1</v>
      </c>
    </row>
    <row r="24" spans="2:11" x14ac:dyDescent="0.25">
      <c r="C24" s="7" t="s">
        <v>4</v>
      </c>
      <c r="D24" s="8"/>
      <c r="E24" s="8"/>
      <c r="F24" s="8"/>
      <c r="G24" s="8"/>
      <c r="H24" s="8"/>
      <c r="I24" s="24">
        <v>0</v>
      </c>
      <c r="J24" s="24"/>
      <c r="K24" s="29">
        <f t="shared" si="0"/>
        <v>1</v>
      </c>
    </row>
    <row r="25" spans="2:11" x14ac:dyDescent="0.25">
      <c r="C25" s="7" t="s">
        <v>5</v>
      </c>
      <c r="D25" s="8"/>
      <c r="E25" s="8"/>
      <c r="F25" s="8"/>
      <c r="G25" s="8"/>
      <c r="H25" s="8"/>
      <c r="I25" s="24">
        <v>0</v>
      </c>
      <c r="J25" s="24"/>
      <c r="K25" s="29">
        <f t="shared" si="0"/>
        <v>1</v>
      </c>
    </row>
    <row r="26" spans="2:11" x14ac:dyDescent="0.25">
      <c r="C26" s="7" t="s">
        <v>6</v>
      </c>
      <c r="D26" s="8"/>
      <c r="E26" s="8"/>
      <c r="F26" s="8"/>
      <c r="G26" s="8"/>
      <c r="H26" s="8"/>
      <c r="I26" s="24">
        <v>597579.47</v>
      </c>
      <c r="J26" s="24"/>
      <c r="K26" s="29">
        <f t="shared" si="0"/>
        <v>60</v>
      </c>
    </row>
    <row r="27" spans="2:11" x14ac:dyDescent="0.25">
      <c r="C27" s="7" t="s">
        <v>7</v>
      </c>
      <c r="D27" s="8"/>
      <c r="E27" s="8"/>
      <c r="F27" s="8"/>
      <c r="G27" s="8"/>
      <c r="H27" s="8"/>
      <c r="I27" s="24">
        <v>0</v>
      </c>
      <c r="J27" s="24"/>
      <c r="K27" s="29">
        <f t="shared" si="0"/>
        <v>1</v>
      </c>
    </row>
    <row r="28" spans="2:11" x14ac:dyDescent="0.25">
      <c r="C28" s="19"/>
      <c r="D28" s="20"/>
      <c r="E28" s="20"/>
      <c r="F28" s="20"/>
      <c r="G28" s="20"/>
      <c r="H28" s="20"/>
      <c r="I28" s="25">
        <f>SUM(I22:I27)</f>
        <v>614746.47</v>
      </c>
      <c r="J28" s="25"/>
      <c r="K28" s="29" t="str">
        <f>IF(MAX(K22:K27)=1,"Gratuito",IF(MAX(K22:K27)=2,"Byte",IF(MAX(K22:K27)=3,"MegaByte",IF(MAX(K22:K27)=4,"GibaByte",IF(MAX(K22:K27)=5,"TeraByte",IF(MAX(K22:K27)=6,"PetaByte",IF(MAX(K22:K27)=7,"ExaByte",IF(MAX(K22:K27)=8,"ZettaByte",IF(MAX(K22:K27)=9,"YottaByte",IF(MAX(K22:K27)&gt;=10,"YottaByte "&amp;MAX(K22:K27)))))))))))</f>
        <v>YottaByte 60</v>
      </c>
    </row>
    <row r="29" spans="2:11" x14ac:dyDescent="0.25">
      <c r="C29" s="21" t="s">
        <v>17</v>
      </c>
      <c r="D29" s="22"/>
      <c r="E29" s="22"/>
      <c r="F29" s="22"/>
      <c r="G29" s="22"/>
      <c r="H29" s="22"/>
      <c r="I29" s="28" t="s">
        <v>18</v>
      </c>
      <c r="J29" s="23">
        <v>25</v>
      </c>
      <c r="K29" s="29">
        <f>IF(I29="Gratuito",1,IF(I29="Byte",2,IF(I29="MegaByte",3,IF(I29="GigaByte",4,IF(I29="TeraByte",5,IF(I29="PetaByte",6,IF(I29="ExaByte",7,IF(I29="ZettaByte",8,IF(AND(I29="YottaByte",J29&gt;0),J29,9)))))))))</f>
        <v>25</v>
      </c>
    </row>
    <row r="30" spans="2:11" x14ac:dyDescent="0.25">
      <c r="B30" s="10" t="s">
        <v>9</v>
      </c>
      <c r="C30" s="9"/>
      <c r="D30" s="9"/>
      <c r="I30" s="11"/>
    </row>
    <row r="31" spans="2:11" x14ac:dyDescent="0.25">
      <c r="C31" s="7" t="s">
        <v>2</v>
      </c>
      <c r="D31" s="8"/>
      <c r="E31" s="8"/>
      <c r="F31" s="8"/>
      <c r="G31" s="8"/>
      <c r="H31" s="8"/>
      <c r="I31" s="24">
        <v>17167</v>
      </c>
      <c r="J31" s="24"/>
      <c r="K31" s="29">
        <f>IF(I31&lt;=10000,1,IF(AND(I31&gt;10000,I31&lt;=20000),2,IF(AND(I31&gt;20000,I31&lt;=30000),3,IF(AND(I31&gt;30000,I31&lt;=40000),4,IF(AND(I31&gt;40000,I31&lt;=50000),5,IF(AND(I31&gt;50000,I31&lt;=60000),6,IF(AND(I31&gt;60000,I31&lt;=70000),7,IF(AND(I31&gt;70000,I31&lt;=80000),8,IF(AND(I31&gt;80000,I31&lt;=90000),9,IF(I31&gt;90000,LEFT(I31,2)+1,LEFT(I31,2)))))))))))</f>
        <v>2</v>
      </c>
    </row>
    <row r="32" spans="2:11" x14ac:dyDescent="0.25">
      <c r="C32" s="7" t="s">
        <v>3</v>
      </c>
      <c r="D32" s="8"/>
      <c r="E32" s="8"/>
      <c r="F32" s="8"/>
      <c r="G32" s="8"/>
      <c r="H32" s="8"/>
      <c r="I32" s="24">
        <v>0</v>
      </c>
      <c r="J32" s="24"/>
      <c r="K32" s="29">
        <f t="shared" ref="K32:K36" si="1">IF(I32&lt;=10000,1,IF(AND(I32&gt;10000,I32&lt;=20000),2,IF(AND(I32&gt;20000,I32&lt;=30000),3,IF(AND(I32&gt;30000,I32&lt;=40000),4,IF(AND(I32&gt;40000,I32&lt;=50000),5,IF(AND(I32&gt;50000,I32&lt;=60000),6,IF(AND(I32&gt;60000,I32&lt;=70000),7,IF(AND(I32&gt;70000,I32&lt;=80000),8,IF(AND(I32&gt;80000,I32&lt;=90000),9,IF(I32&gt;90000,LEFT(I32,2)+1,LEFT(I32,2)))))))))))</f>
        <v>1</v>
      </c>
    </row>
    <row r="33" spans="2:15" x14ac:dyDescent="0.25">
      <c r="C33" s="7" t="s">
        <v>4</v>
      </c>
      <c r="D33" s="8"/>
      <c r="E33" s="8"/>
      <c r="F33" s="8"/>
      <c r="G33" s="8"/>
      <c r="H33" s="8"/>
      <c r="I33" s="24">
        <v>0</v>
      </c>
      <c r="J33" s="24"/>
      <c r="K33" s="29">
        <f t="shared" si="1"/>
        <v>1</v>
      </c>
    </row>
    <row r="34" spans="2:15" x14ac:dyDescent="0.25">
      <c r="C34" s="7" t="s">
        <v>5</v>
      </c>
      <c r="D34" s="8"/>
      <c r="E34" s="8"/>
      <c r="F34" s="8"/>
      <c r="G34" s="8"/>
      <c r="H34" s="8"/>
      <c r="I34" s="24">
        <v>0</v>
      </c>
      <c r="J34" s="24"/>
      <c r="K34" s="29">
        <f t="shared" si="1"/>
        <v>1</v>
      </c>
    </row>
    <row r="35" spans="2:15" x14ac:dyDescent="0.25">
      <c r="C35" s="7" t="s">
        <v>6</v>
      </c>
      <c r="D35" s="8"/>
      <c r="E35" s="8"/>
      <c r="F35" s="8"/>
      <c r="G35" s="8"/>
      <c r="H35" s="8"/>
      <c r="I35" s="24">
        <v>0</v>
      </c>
      <c r="J35" s="24"/>
      <c r="K35" s="29">
        <f t="shared" si="1"/>
        <v>1</v>
      </c>
    </row>
    <row r="36" spans="2:15" x14ac:dyDescent="0.25">
      <c r="C36" s="7" t="s">
        <v>7</v>
      </c>
      <c r="D36" s="8"/>
      <c r="E36" s="8"/>
      <c r="F36" s="8"/>
      <c r="G36" s="8"/>
      <c r="H36" s="8"/>
      <c r="I36" s="24">
        <v>0</v>
      </c>
      <c r="J36" s="24"/>
      <c r="K36" s="29">
        <f t="shared" si="1"/>
        <v>1</v>
      </c>
    </row>
    <row r="37" spans="2:15" x14ac:dyDescent="0.25">
      <c r="C37" s="19"/>
      <c r="D37" s="20"/>
      <c r="E37" s="20"/>
      <c r="F37" s="20"/>
      <c r="G37" s="20"/>
      <c r="H37" s="20"/>
      <c r="I37" s="25">
        <f>SUM(I31:I36)</f>
        <v>17167</v>
      </c>
      <c r="J37" s="25"/>
      <c r="K37" s="29" t="str">
        <f>IF(MAX(K31:K36)=1,"Gratuito",IF(MAX(K31:K36)=2,"Byte",IF(MAX(K31:K36)=3,"MegaByte",IF(MAX(K31:K36)=4,"GibaByte",IF(MAX(K31:K36)=5,"TeraByte",IF(MAX(K31:K36)=6,"PetaByte",IF(MAX(K31:K36)=7,"ExaByte",IF(MAX(K31:K36)=8,"ZettaByte",IF(MAX(K31:K36)=9,"YottaByte",IF(MAX(K31:K36)&gt;=10,"YottaByte "&amp;MAX(K31:K36)))))))))))</f>
        <v>Byte</v>
      </c>
    </row>
    <row r="38" spans="2:15" x14ac:dyDescent="0.25">
      <c r="C38" s="21" t="s">
        <v>17</v>
      </c>
      <c r="D38" s="22"/>
      <c r="E38" s="22"/>
      <c r="F38" s="22"/>
      <c r="G38" s="22"/>
      <c r="H38" s="22"/>
      <c r="I38" s="28" t="s">
        <v>19</v>
      </c>
      <c r="J38" s="23">
        <v>10</v>
      </c>
      <c r="K38" s="29">
        <f>IF(I38="Gratuito",1,IF(I38="Byte",2,IF(I38="MegaByte",3,IF(I38="GigaByte",4,IF(I38="TeraByte",5,IF(I38="PetaByte",6,IF(I38="ExaByte",7,IF(I38="ZettaByte",8,IF(AND(I38="YottaByte",J38&gt;0),J38,9)))))))))</f>
        <v>2</v>
      </c>
    </row>
    <row r="40" spans="2:15" x14ac:dyDescent="0.25">
      <c r="B40" s="4" t="s">
        <v>10</v>
      </c>
      <c r="C40" s="3"/>
      <c r="D40" s="3"/>
      <c r="E40" s="3"/>
      <c r="F40" s="3"/>
      <c r="G40" s="3"/>
      <c r="H40" s="3"/>
      <c r="I40" s="3"/>
      <c r="J40" s="3"/>
    </row>
    <row r="41" spans="2:15" x14ac:dyDescent="0.25">
      <c r="I41" s="27">
        <v>63495.07</v>
      </c>
      <c r="J41" s="27"/>
    </row>
    <row r="42" spans="2:15" x14ac:dyDescent="0.25">
      <c r="B42" s="4" t="s">
        <v>28</v>
      </c>
      <c r="C42" s="3"/>
      <c r="D42" s="3"/>
      <c r="E42" s="3"/>
      <c r="F42" s="3"/>
      <c r="G42" s="3"/>
      <c r="H42" s="3"/>
      <c r="I42" s="3"/>
      <c r="J42" s="3"/>
    </row>
    <row r="43" spans="2:15" x14ac:dyDescent="0.25">
      <c r="I43" s="27" t="s">
        <v>29</v>
      </c>
      <c r="J43" s="27"/>
    </row>
    <row r="45" spans="2:15" x14ac:dyDescent="0.25">
      <c r="B45" s="18" t="s">
        <v>22</v>
      </c>
      <c r="C45" s="17"/>
      <c r="D45" s="17"/>
      <c r="E45" s="17"/>
      <c r="F45" s="17"/>
      <c r="G45" s="17"/>
      <c r="H45" s="17"/>
      <c r="I45" s="17"/>
      <c r="J45" s="17"/>
      <c r="K45" s="17"/>
      <c r="L45" s="30" t="s">
        <v>23</v>
      </c>
      <c r="M45" s="31" t="s">
        <v>21</v>
      </c>
      <c r="N45" s="31"/>
    </row>
    <row r="46" spans="2:15" x14ac:dyDescent="0.25">
      <c r="B46" s="12" t="str">
        <f>"- Eres " &amp; $I$29 &amp; " " &amp; $J$29 &amp; " y podrías ser " &amp; $K$28 &amp; ", para ello puedes comprar " &amp; ROUNDDOWN(I41/N4,0) &amp; " páginas y " &amp; MAX($K$22:$K$27) -$J$29 - ROUNDDOWN(I41/N4,0) &amp; " páginas a crédito de aterrizaje para cobrar el total"</f>
        <v>- Eres YottaByte 25 y podrías ser YottaByte 60, para ello puedes comprar 15 páginas y 20 páginas a crédito de aterrizaje para cobrar el total</v>
      </c>
      <c r="K46" s="27">
        <f>(MAX(K22:K27) -J29)*N4-I41</f>
        <v>76504.929999999993</v>
      </c>
      <c r="L46" s="27"/>
      <c r="M46" s="27">
        <f>(MAX(K22:K27) -J29)*O4-I41</f>
        <v>104504.93</v>
      </c>
      <c r="N46" s="27"/>
    </row>
    <row r="47" spans="2:15" x14ac:dyDescent="0.25">
      <c r="C47" s="4" t="s">
        <v>24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5" x14ac:dyDescent="0.25">
      <c r="C48" s="33" t="s">
        <v>25</v>
      </c>
      <c r="D48" s="9"/>
      <c r="J48" s="34" t="s">
        <v>26</v>
      </c>
      <c r="K48" s="32"/>
      <c r="L48" s="35" t="s">
        <v>27</v>
      </c>
      <c r="M48" s="36" t="s">
        <v>30</v>
      </c>
      <c r="N48" s="36"/>
      <c r="O48" s="32"/>
    </row>
    <row r="49" spans="3:14" x14ac:dyDescent="0.25">
      <c r="C49" s="7" t="s">
        <v>2</v>
      </c>
      <c r="D49" s="8"/>
      <c r="E49" s="8"/>
      <c r="F49" s="8"/>
      <c r="G49" s="8"/>
      <c r="H49" s="8"/>
      <c r="I49" s="37">
        <f>IF($I$22&lt;($K$29*10000),$I$22,($K$29*10000))</f>
        <v>17167</v>
      </c>
      <c r="J49" s="37"/>
      <c r="K49" s="27">
        <f>(I49*$I$6)/0.01</f>
        <v>41200.799999999996</v>
      </c>
      <c r="L49" s="27"/>
      <c r="M49" s="37">
        <f>(K49*0.01)/0.15</f>
        <v>2746.72</v>
      </c>
      <c r="N49" s="37"/>
    </row>
    <row r="50" spans="3:14" x14ac:dyDescent="0.25">
      <c r="C50" s="7" t="s">
        <v>3</v>
      </c>
      <c r="D50" s="8"/>
      <c r="E50" s="8"/>
      <c r="F50" s="8"/>
      <c r="G50" s="8"/>
      <c r="H50" s="8"/>
      <c r="I50" s="37">
        <f>IF($I$23&lt;($K$29*10000),$I$23,($K$29*10000))</f>
        <v>0</v>
      </c>
      <c r="J50" s="37"/>
      <c r="K50" s="27">
        <f>(I50*$I$7)/0.01</f>
        <v>0</v>
      </c>
      <c r="L50" s="27"/>
      <c r="M50" s="37">
        <f>(K50*0.01)/0.1</f>
        <v>0</v>
      </c>
      <c r="N50" s="37"/>
    </row>
    <row r="51" spans="3:14" x14ac:dyDescent="0.25">
      <c r="C51" s="7" t="s">
        <v>4</v>
      </c>
      <c r="D51" s="8"/>
      <c r="E51" s="8"/>
      <c r="F51" s="8"/>
      <c r="G51" s="8"/>
      <c r="H51" s="8"/>
      <c r="I51" s="37">
        <f>IF($I$24&lt;($K$29*10000),$I$24,($K$29*10000))</f>
        <v>0</v>
      </c>
      <c r="J51" s="37"/>
      <c r="K51" s="27">
        <f>(I51*$I$8)/0.01</f>
        <v>0</v>
      </c>
      <c r="L51" s="27"/>
      <c r="M51" s="37">
        <f>(K51*0.01)/0.04</f>
        <v>0</v>
      </c>
      <c r="N51" s="37"/>
    </row>
    <row r="52" spans="3:14" x14ac:dyDescent="0.25">
      <c r="C52" s="7" t="s">
        <v>5</v>
      </c>
      <c r="D52" s="8"/>
      <c r="E52" s="8"/>
      <c r="F52" s="8"/>
      <c r="G52" s="8"/>
      <c r="H52" s="8"/>
      <c r="I52" s="37">
        <f>IF($I$25&lt;($K$29*10000),$I$25,($K$29*10000))</f>
        <v>0</v>
      </c>
      <c r="J52" s="37"/>
      <c r="K52" s="27">
        <f>(I52*$I$9)/0.01</f>
        <v>0</v>
      </c>
      <c r="L52" s="27"/>
      <c r="M52" s="37">
        <f>(K52*0.01)/0.03</f>
        <v>0</v>
      </c>
      <c r="N52" s="37"/>
    </row>
    <row r="53" spans="3:14" x14ac:dyDescent="0.25">
      <c r="C53" s="7" t="s">
        <v>6</v>
      </c>
      <c r="D53" s="8"/>
      <c r="E53" s="8"/>
      <c r="F53" s="8"/>
      <c r="G53" s="8"/>
      <c r="H53" s="8"/>
      <c r="I53" s="37">
        <f>IF($I$26&lt;($K$29*10000),$I$26,($K$29*10000))</f>
        <v>250000</v>
      </c>
      <c r="J53" s="37"/>
      <c r="K53" s="27">
        <f>(I53*$I$10)/0.01</f>
        <v>125000</v>
      </c>
      <c r="L53" s="27"/>
      <c r="M53" s="37">
        <f>(K53*0.01)/0.02</f>
        <v>62500</v>
      </c>
      <c r="N53" s="37"/>
    </row>
    <row r="54" spans="3:14" x14ac:dyDescent="0.25">
      <c r="C54" s="7" t="s">
        <v>7</v>
      </c>
      <c r="D54" s="8"/>
      <c r="E54" s="8"/>
      <c r="F54" s="8"/>
      <c r="G54" s="8"/>
      <c r="H54" s="8"/>
      <c r="I54" s="37">
        <f>IF($I$27&lt;($K$29*10000),$I$27,($K$29*10000))</f>
        <v>0</v>
      </c>
      <c r="J54" s="37"/>
      <c r="K54" s="27">
        <f>(I54*$I$11)/0.01</f>
        <v>0</v>
      </c>
      <c r="L54" s="27"/>
      <c r="M54" s="37">
        <f>(K54*0.01)/0.01</f>
        <v>0</v>
      </c>
      <c r="N54" s="37"/>
    </row>
    <row r="55" spans="3:14" x14ac:dyDescent="0.25">
      <c r="C55" s="33" t="s">
        <v>31</v>
      </c>
      <c r="D55" s="9"/>
      <c r="J55" s="34" t="s">
        <v>26</v>
      </c>
      <c r="K55" s="32"/>
      <c r="L55" s="35" t="s">
        <v>27</v>
      </c>
      <c r="M55" s="36" t="s">
        <v>30</v>
      </c>
      <c r="N55" s="36"/>
    </row>
    <row r="56" spans="3:14" x14ac:dyDescent="0.25">
      <c r="C56" s="7" t="s">
        <v>2</v>
      </c>
      <c r="D56" s="8"/>
      <c r="E56" s="8"/>
      <c r="F56" s="8"/>
      <c r="G56" s="8"/>
      <c r="H56" s="8"/>
      <c r="I56" s="37">
        <f>IF($I$31&lt;($K$38*10000),$I$31,($K$38*10000))</f>
        <v>17167</v>
      </c>
      <c r="J56" s="37"/>
      <c r="K56" s="27">
        <f>(I56*$I$13)/0.01</f>
        <v>44634.2</v>
      </c>
      <c r="L56" s="27"/>
      <c r="M56" s="37">
        <f>(K56*0.01)/0.15</f>
        <v>2975.6133333333332</v>
      </c>
      <c r="N56" s="37"/>
    </row>
    <row r="57" spans="3:14" x14ac:dyDescent="0.25">
      <c r="C57" s="7" t="s">
        <v>3</v>
      </c>
      <c r="D57" s="8"/>
      <c r="E57" s="8"/>
      <c r="F57" s="8"/>
      <c r="G57" s="8"/>
      <c r="H57" s="8"/>
      <c r="I57" s="37">
        <f>IF($I$32&lt;($K$38*10000),$I$32,($K$38*10000))</f>
        <v>0</v>
      </c>
      <c r="J57" s="37"/>
      <c r="K57" s="27">
        <f>(I57*$I$14)/0.01</f>
        <v>0</v>
      </c>
      <c r="L57" s="27"/>
      <c r="M57" s="37">
        <f t="shared" ref="M57:M61" si="2">(K57*0.01)/0.15</f>
        <v>0</v>
      </c>
      <c r="N57" s="37"/>
    </row>
    <row r="58" spans="3:14" x14ac:dyDescent="0.25">
      <c r="C58" s="7" t="s">
        <v>4</v>
      </c>
      <c r="D58" s="8"/>
      <c r="E58" s="8"/>
      <c r="F58" s="8"/>
      <c r="G58" s="8"/>
      <c r="H58" s="8"/>
      <c r="I58" s="37">
        <f>IF($I$33&lt;($K$38*10000),$I$33,($K$38*10000))</f>
        <v>0</v>
      </c>
      <c r="J58" s="37"/>
      <c r="K58" s="27">
        <f>(I58*$I$15)/0.01</f>
        <v>0</v>
      </c>
      <c r="L58" s="27"/>
      <c r="M58" s="37">
        <f t="shared" si="2"/>
        <v>0</v>
      </c>
      <c r="N58" s="37"/>
    </row>
    <row r="59" spans="3:14" x14ac:dyDescent="0.25">
      <c r="C59" s="7" t="s">
        <v>5</v>
      </c>
      <c r="D59" s="8"/>
      <c r="E59" s="8"/>
      <c r="F59" s="8"/>
      <c r="G59" s="8"/>
      <c r="H59" s="8"/>
      <c r="I59" s="37">
        <f>IF($I$34&lt;($K$38*10000),$I$34,($K$38*10000))</f>
        <v>0</v>
      </c>
      <c r="J59" s="37"/>
      <c r="K59" s="27">
        <f>(I59*$I$16)/0.01</f>
        <v>0</v>
      </c>
      <c r="L59" s="27"/>
      <c r="M59" s="37">
        <f t="shared" si="2"/>
        <v>0</v>
      </c>
      <c r="N59" s="37"/>
    </row>
    <row r="60" spans="3:14" x14ac:dyDescent="0.25">
      <c r="C60" s="7" t="s">
        <v>6</v>
      </c>
      <c r="D60" s="8"/>
      <c r="E60" s="8"/>
      <c r="F60" s="8"/>
      <c r="G60" s="8"/>
      <c r="H60" s="8"/>
      <c r="I60" s="37">
        <f>IF($I$35&lt;($K$38*10000),$I$35,($K$38*10000))</f>
        <v>0</v>
      </c>
      <c r="J60" s="37"/>
      <c r="K60" s="27">
        <f>(I60*$I$17)/0.01</f>
        <v>0</v>
      </c>
      <c r="L60" s="27"/>
      <c r="M60" s="37">
        <f t="shared" si="2"/>
        <v>0</v>
      </c>
      <c r="N60" s="37"/>
    </row>
    <row r="61" spans="3:14" x14ac:dyDescent="0.25">
      <c r="C61" s="7" t="s">
        <v>7</v>
      </c>
      <c r="D61" s="8"/>
      <c r="E61" s="8"/>
      <c r="F61" s="8"/>
      <c r="G61" s="8"/>
      <c r="H61" s="8"/>
      <c r="I61" s="37">
        <f>IF($I$36&lt;($K$38*10000),$I$36,($K$38*10000))</f>
        <v>0</v>
      </c>
      <c r="J61" s="37"/>
      <c r="K61" s="27">
        <f>(I61*$I$18)/0.01</f>
        <v>0</v>
      </c>
      <c r="L61" s="27"/>
      <c r="M61" s="37">
        <f t="shared" si="2"/>
        <v>0</v>
      </c>
      <c r="N61" s="37"/>
    </row>
    <row r="62" spans="3:14" x14ac:dyDescent="0.25">
      <c r="C62" s="38" t="str">
        <f>"Te corresponden "&amp;ROUND(SUM(K49:L54)+SUM(K56:L61),2)&amp;" Coinmatics - "&amp;ROUND((((SUM(K49:L54)+SUM(K56:L61))*(IF(SUM(K49:L54)+SUM(K56:L61)&lt;=100000,25%,IF(AND(SUM(K49:L54)+SUM(K56:L61)&gt;=100001,SUM(K49:L54)+SUM(K56:L61)&lt;=200000),26%,IF(AND(SUM(K49:L54)+SUM(K56:L61)&gt;=200001,SUM(K49:L54)+SUM(K56:L61)&lt;=300000),27%,IF(AND(SUM(K49:L54)+SUM(K56:L61)&gt;=300001,SUM(K49:L54)+SUM(K56:L61)&lt;=400000),28%,IF(AND(SUM(K49:L54)+SUM(K56:L61)&gt;=400001,SUM(K49:L54)+SUM(K56:L61)&lt;=500000),29%,IF(AND(SUM(K49:L54)+SUM(K56:L61)&gt;=500001,SUM(K49:L54)+SUM(K56:L61)&lt;=600000),30%,IF(SUM(K49:L54)+SUM(K56:L61)&gt;=600001,35%)))))))))),2) &amp; " (liquidación de porcentaje correspondiente de los beneficios) " &amp; ROUND((SUM(K49:L54)+SUM(K56:L61)) -((SUM(K49:L54)+SUM(K56:L61))*(IF(SUM(K49:L54)+SUM(K56:L61)&lt;=100000,25%,IF(AND(SUM(K49:L54)+SUM(K56:L61)&gt;=100001,SUM(K49:L54)+SUM(K56:L61)&lt;=200000),26%,IF(AND(SUM(K49:L54)+SUM(K56:L61)&gt;=200001,SUM(K49:L54)+SUM(K56:L61)&lt;=300000),27%,IF(AND(SUM(K49:L54)+SUM(K56:L61)&gt;=300001,SUM(K49:L54)+SUM(K56:L61)&lt;=400000),28%,IF(AND(SUM(K49:L54)+SUM(K56:L61)&gt;=400001,SUM(K49:L54)+SUM(K56:L61)&lt;=500000),29%,IF(AND(SUM(K49:L54)+SUM(K56:L61)&gt;=500001,SUM(K49:L54)+SUM(K56:L61)&lt;=600000),30%,IF(SUM(K49:L54)+SUM(K56:L61)&gt;=600001,35%))))))))),2)</f>
        <v>Te corresponden 210835 Coinmatics - 56925,45 (liquidación de porcentaje correspondiente de los beneficios) 153909,55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4" spans="3:14" x14ac:dyDescent="0.25">
      <c r="C64" s="4" t="s">
        <v>32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25">
      <c r="C65" s="33" t="s">
        <v>25</v>
      </c>
      <c r="D65" s="9"/>
      <c r="J65" s="34" t="s">
        <v>26</v>
      </c>
      <c r="K65" s="32"/>
      <c r="L65" s="35" t="s">
        <v>27</v>
      </c>
      <c r="M65" s="36" t="s">
        <v>30</v>
      </c>
      <c r="N65" s="36"/>
    </row>
    <row r="66" spans="3:14" x14ac:dyDescent="0.25">
      <c r="C66" s="7" t="s">
        <v>2</v>
      </c>
      <c r="D66" s="8"/>
      <c r="E66" s="8"/>
      <c r="F66" s="8"/>
      <c r="G66" s="8"/>
      <c r="H66" s="8"/>
      <c r="I66" s="37">
        <f>IF($I$22&lt;(MAX($K$22:$K$27)*10000),$I$22,(MAX($K$22:$K$27)*10000))</f>
        <v>17167</v>
      </c>
      <c r="J66" s="37"/>
      <c r="K66" s="27">
        <f>(I66*$I$6)/0.01</f>
        <v>41200.799999999996</v>
      </c>
      <c r="L66" s="27"/>
      <c r="M66" s="37">
        <f>(K66*0.01)/0.15</f>
        <v>2746.72</v>
      </c>
      <c r="N66" s="37"/>
    </row>
    <row r="67" spans="3:14" x14ac:dyDescent="0.25">
      <c r="C67" s="7" t="s">
        <v>3</v>
      </c>
      <c r="D67" s="8"/>
      <c r="E67" s="8"/>
      <c r="F67" s="8"/>
      <c r="G67" s="8"/>
      <c r="H67" s="8"/>
      <c r="I67" s="37">
        <f>IF($I$23&lt;(MAX($K$22:$K$27)*10000),$I$23,(MAX($K$22:$K$27)*10000))</f>
        <v>0</v>
      </c>
      <c r="J67" s="37"/>
      <c r="K67" s="27">
        <f>(I67*$I$7)/0.01</f>
        <v>0</v>
      </c>
      <c r="L67" s="27"/>
      <c r="M67" s="37">
        <f>(K67*0.01)/0.1</f>
        <v>0</v>
      </c>
      <c r="N67" s="37"/>
    </row>
    <row r="68" spans="3:14" x14ac:dyDescent="0.25">
      <c r="C68" s="7" t="s">
        <v>4</v>
      </c>
      <c r="D68" s="8"/>
      <c r="E68" s="8"/>
      <c r="F68" s="8"/>
      <c r="G68" s="8"/>
      <c r="H68" s="8"/>
      <c r="I68" s="37">
        <f>IF($I$24&lt;(MAX($K$22:$K$27)*10000),$I$24,(MAX($K$22:$K$27)*10000))</f>
        <v>0</v>
      </c>
      <c r="J68" s="37"/>
      <c r="K68" s="27">
        <f>(I68*$I$8)/0.01</f>
        <v>0</v>
      </c>
      <c r="L68" s="27"/>
      <c r="M68" s="37">
        <f>(K68*0.01)/0.04</f>
        <v>0</v>
      </c>
      <c r="N68" s="37"/>
    </row>
    <row r="69" spans="3:14" x14ac:dyDescent="0.25">
      <c r="C69" s="7" t="s">
        <v>5</v>
      </c>
      <c r="D69" s="8"/>
      <c r="E69" s="8"/>
      <c r="F69" s="8"/>
      <c r="G69" s="8"/>
      <c r="H69" s="8"/>
      <c r="I69" s="37">
        <f>IF($I$25&lt;(MAX($K$22:$K$27)*10000),$I$25,(MAX($K$22:$K$27)*10000))</f>
        <v>0</v>
      </c>
      <c r="J69" s="37"/>
      <c r="K69" s="27">
        <f>(I69*$I$9)/0.01</f>
        <v>0</v>
      </c>
      <c r="L69" s="27"/>
      <c r="M69" s="37">
        <f>(K69*0.01)/0.03</f>
        <v>0</v>
      </c>
      <c r="N69" s="37"/>
    </row>
    <row r="70" spans="3:14" x14ac:dyDescent="0.25">
      <c r="C70" s="7" t="s">
        <v>6</v>
      </c>
      <c r="D70" s="8"/>
      <c r="E70" s="8"/>
      <c r="F70" s="8"/>
      <c r="G70" s="8"/>
      <c r="H70" s="8"/>
      <c r="I70" s="37">
        <f>IF($I$26&lt;(MAX($K$22:$K$27)*10000),$I$26,(MAX($K$22:$K$27)*10000))</f>
        <v>597579.47</v>
      </c>
      <c r="J70" s="37"/>
      <c r="K70" s="27">
        <f>(I70*$I$10)/0.01</f>
        <v>298789.73499999999</v>
      </c>
      <c r="L70" s="27"/>
      <c r="M70" s="37">
        <f>(K70*0.01)/0.02</f>
        <v>149394.86749999999</v>
      </c>
      <c r="N70" s="37"/>
    </row>
    <row r="71" spans="3:14" x14ac:dyDescent="0.25">
      <c r="C71" s="7" t="s">
        <v>7</v>
      </c>
      <c r="D71" s="8"/>
      <c r="E71" s="8"/>
      <c r="F71" s="8"/>
      <c r="G71" s="8"/>
      <c r="H71" s="8"/>
      <c r="I71" s="37">
        <f>IF($I$27&lt;(MAX($K$22:$K$27)*10000),$I$27,(MAX($K$22:$K$27)*10000))</f>
        <v>0</v>
      </c>
      <c r="J71" s="37"/>
      <c r="K71" s="27">
        <f>(I71*$I$11)/0.01</f>
        <v>0</v>
      </c>
      <c r="L71" s="27"/>
      <c r="M71" s="37">
        <f>(K71*0.01)/0.01</f>
        <v>0</v>
      </c>
      <c r="N71" s="37"/>
    </row>
    <row r="72" spans="3:14" ht="15" customHeight="1" x14ac:dyDescent="0.25">
      <c r="C72" s="33" t="s">
        <v>31</v>
      </c>
      <c r="D72" s="9"/>
      <c r="J72" s="34" t="s">
        <v>26</v>
      </c>
      <c r="K72" s="32"/>
      <c r="L72" s="35" t="s">
        <v>27</v>
      </c>
      <c r="M72" s="36" t="s">
        <v>30</v>
      </c>
      <c r="N72" s="36"/>
    </row>
    <row r="73" spans="3:14" x14ac:dyDescent="0.25">
      <c r="C73" s="7" t="s">
        <v>2</v>
      </c>
      <c r="D73" s="8"/>
      <c r="E73" s="8"/>
      <c r="F73" s="8"/>
      <c r="G73" s="8"/>
      <c r="H73" s="8"/>
      <c r="I73" s="37">
        <f>IF($I$31&lt;(MAX($K$31:$K$36)*10000),$I$31,(MAX($K$31:$K$36)*10000))</f>
        <v>17167</v>
      </c>
      <c r="J73" s="37"/>
      <c r="K73" s="27">
        <f>(I73*$I$13)/0.01</f>
        <v>44634.2</v>
      </c>
      <c r="L73" s="27"/>
      <c r="M73" s="37">
        <f>(K73*0.01)/0.15</f>
        <v>2975.6133333333332</v>
      </c>
      <c r="N73" s="37"/>
    </row>
    <row r="74" spans="3:14" x14ac:dyDescent="0.25">
      <c r="C74" s="7" t="s">
        <v>3</v>
      </c>
      <c r="D74" s="8"/>
      <c r="E74" s="8"/>
      <c r="F74" s="8"/>
      <c r="G74" s="8"/>
      <c r="H74" s="8"/>
      <c r="I74" s="37">
        <f>IF($I$32&lt;(MAX($K$31:$K$36)*10000),$I$32,(MAX($K$31:$K$36)*10000))</f>
        <v>0</v>
      </c>
      <c r="J74" s="37"/>
      <c r="K74" s="27">
        <f>(I74*$I$14)/0.01</f>
        <v>0</v>
      </c>
      <c r="L74" s="27"/>
      <c r="M74" s="37">
        <f t="shared" ref="M74:M78" si="3">(K74*0.01)/0.15</f>
        <v>0</v>
      </c>
      <c r="N74" s="37"/>
    </row>
    <row r="75" spans="3:14" x14ac:dyDescent="0.25">
      <c r="C75" s="7" t="s">
        <v>4</v>
      </c>
      <c r="D75" s="8"/>
      <c r="E75" s="8"/>
      <c r="F75" s="8"/>
      <c r="G75" s="8"/>
      <c r="H75" s="8"/>
      <c r="I75" s="37">
        <f>IF($I$33&lt;(MAX($K$31:$K$36)*10000),$I$33,(MAX($K$31:$K$36)*10000))</f>
        <v>0</v>
      </c>
      <c r="J75" s="37"/>
      <c r="K75" s="27">
        <f>(I75*$I$15)/0.01</f>
        <v>0</v>
      </c>
      <c r="L75" s="27"/>
      <c r="M75" s="37">
        <f t="shared" si="3"/>
        <v>0</v>
      </c>
      <c r="N75" s="37"/>
    </row>
    <row r="76" spans="3:14" x14ac:dyDescent="0.25">
      <c r="C76" s="7" t="s">
        <v>5</v>
      </c>
      <c r="D76" s="8"/>
      <c r="E76" s="8"/>
      <c r="F76" s="8"/>
      <c r="G76" s="8"/>
      <c r="H76" s="8"/>
      <c r="I76" s="37">
        <f>IF($I$34&lt;(MAX($K$31:$K$36)*10000),$I$34,(MAX($K$31:$K$36)*10000))</f>
        <v>0</v>
      </c>
      <c r="J76" s="37"/>
      <c r="K76" s="27">
        <f>(I76*$I$16)/0.01</f>
        <v>0</v>
      </c>
      <c r="L76" s="27"/>
      <c r="M76" s="37">
        <f t="shared" si="3"/>
        <v>0</v>
      </c>
      <c r="N76" s="37"/>
    </row>
    <row r="77" spans="3:14" x14ac:dyDescent="0.25">
      <c r="C77" s="7" t="s">
        <v>6</v>
      </c>
      <c r="D77" s="8"/>
      <c r="E77" s="8"/>
      <c r="F77" s="8"/>
      <c r="G77" s="8"/>
      <c r="H77" s="8"/>
      <c r="I77" s="37">
        <f>IF($I$35&lt;(MAX($K$31:$K$36)*10000),$I$35,(MAX($K$31:$K$36)*10000))</f>
        <v>0</v>
      </c>
      <c r="J77" s="37"/>
      <c r="K77" s="27">
        <f>(I77*$I$17)/0.01</f>
        <v>0</v>
      </c>
      <c r="L77" s="27"/>
      <c r="M77" s="37">
        <f t="shared" si="3"/>
        <v>0</v>
      </c>
      <c r="N77" s="37"/>
    </row>
    <row r="78" spans="3:14" x14ac:dyDescent="0.25">
      <c r="C78" s="7" t="s">
        <v>7</v>
      </c>
      <c r="D78" s="8"/>
      <c r="E78" s="8"/>
      <c r="F78" s="8"/>
      <c r="G78" s="8"/>
      <c r="H78" s="8"/>
      <c r="I78" s="37">
        <f>IF($I$36&lt;(MAX($K$31:$K$36)*10000),$I$36,(MAX($K$31:$K$36)*10000))</f>
        <v>0</v>
      </c>
      <c r="J78" s="37"/>
      <c r="K78" s="27">
        <f>(I78*$I$18)/0.01</f>
        <v>0</v>
      </c>
      <c r="L78" s="27"/>
      <c r="M78" s="37">
        <f t="shared" si="3"/>
        <v>0</v>
      </c>
      <c r="N78" s="37"/>
    </row>
    <row r="79" spans="3:14" x14ac:dyDescent="0.25">
      <c r="C79" s="38" t="str">
        <f>"Te corresponden "&amp;ROUND(SUM(K66:L71)+SUM(K73:L78),2)&amp;" Coinmatics - "&amp;ROUND((((SUM(K66:L71)+SUM(K73:L78))*(IF(SUM(K66:L71)+SUM(K73:L78)&lt;=100000,25%,IF(AND(SUM(K66:L71)+SUM(K73:L78)&gt;=100001,SUM(K66:L71)+SUM(K73:L78)&lt;=200000),26%,IF(AND(SUM(K66:L71)+SUM(K73:L78)&gt;=200001,SUM(K66:L71)+SUM(K73:L78)&lt;=300000),27%,IF(AND(SUM(K66:L71)+SUM(K73:L78)&gt;=300001,SUM(K66:L71)+SUM(K73:L78)&lt;=400000),28%,IF(AND(SUM(K66:L71)+SUM(K73:L78)&gt;=400001,SUM(K66:L71)+SUM(K73:L78)&lt;=500000),29%,IF(AND(SUM(K66:L71)+SUM(K73:L78)&gt;=500001,SUM(K66:L71)+SUM(K73:L78)&lt;=600000),30%,IF(SUM(K66:L71)+SUM(K73:L78)&gt;=600001,35%)))))))))),2) &amp; " (liquidación de porcentaje correspondiente de los beneficios) " &amp; ROUND((SUM(K66:L71)+SUM(K73:L78)) -((SUM(K66:L71)+SUM(K73:L78))*(IF(SUM(K66:L71)+SUM(K73:L78)&lt;=100000,25%,IF(AND(SUM(K66:L71)+SUM(K73:L78)&gt;=100001,SUM(K66:L71)+SUM(K73:L78)&lt;=200000),26%,IF(AND(SUM(K66:L71)+SUM(K73:L78)&gt;=200001,SUM(K66:L71)+SUM(K73:L78)&lt;=300000),27%,IF(AND(SUM(K66:L71)+SUM(K73:L78)&gt;=300001,SUM(K66:L71)+SUM(K73:L78)&lt;=400000),28%,IF(AND(SUM(K66:L71)+SUM(K73:L78)&gt;=400001,SUM(K66:L71)+SUM(K73:L78)&lt;=500000),29%,IF(AND(SUM(K66:L71)+SUM(K73:L78)&gt;=500001,SUM(K66:L71)+SUM(K73:L78)&lt;=600000),30%,IF(SUM(K66:L71)+SUM(K73:L78)&gt;=600001,35%))))))))),2)</f>
        <v>Te corresponden 384624,74 Coinmatics - 107694,93 (liquidación de porcentaje correspondiente de los beneficios) 276929,81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1" spans="2:14" x14ac:dyDescent="0.25">
      <c r="B81" s="12" t="str">
        <f>"- Eres " &amp; $I$29 &amp; " " &amp; $J$29 &amp; " y podrías ser " &amp;  $I$29 &amp; " " &amp; $J$29+20+ROUNDDOWN((I41/6)/10000,0)  &amp; ", para ello puedes comprar BonoAnuncios, recibirás " &amp; ROUNDDOWN(I41/6,0) &amp; "CM internacionales y nacionales y subirás automáticamente " &amp; ROUNDDOWN((I41/6)/10000,0) &amp; " categoría y 20 manualmente"</f>
        <v>- Eres YottaByte 25 y podrías ser YottaByte 46, para ello puedes comprar BonoAnuncios, recibirás 10582CM internacionales y nacionales y subirás automáticamente 1 categoría y 20 manualmente</v>
      </c>
    </row>
    <row r="82" spans="2:14" x14ac:dyDescent="0.25">
      <c r="C82" s="4" t="s">
        <v>32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C83" s="33" t="s">
        <v>25</v>
      </c>
      <c r="D83" s="9"/>
      <c r="J83" s="34" t="s">
        <v>26</v>
      </c>
      <c r="K83" s="32"/>
      <c r="L83" s="35" t="s">
        <v>27</v>
      </c>
      <c r="M83" s="36" t="s">
        <v>30</v>
      </c>
      <c r="N83" s="36"/>
    </row>
    <row r="84" spans="2:14" x14ac:dyDescent="0.25">
      <c r="C84" s="7" t="s">
        <v>2</v>
      </c>
      <c r="D84" s="8"/>
      <c r="E84" s="8"/>
      <c r="F84" s="8"/>
      <c r="G84" s="8"/>
      <c r="H84" s="8"/>
      <c r="I84" s="37">
        <f>IF($I22+ROUNDDOWN($I$41/6,0)&lt;(($K$29+ROUNDDOWN(($I$41/6)/10000,0)+20)*10000),$I22+ROUNDDOWN($I$41/6,0),(($K$29+ROUNDDOWN(($I$41/6)/10000,0)+20)*10000))</f>
        <v>27749</v>
      </c>
      <c r="J84" s="37"/>
      <c r="K84" s="27">
        <f>(I84*$I$6)/0.01</f>
        <v>66597.599999999991</v>
      </c>
      <c r="L84" s="27"/>
      <c r="M84" s="37">
        <f>(K84*0.01)/0.15</f>
        <v>4439.8399999999992</v>
      </c>
      <c r="N84" s="37"/>
    </row>
    <row r="85" spans="2:14" x14ac:dyDescent="0.25">
      <c r="C85" s="7" t="s">
        <v>3</v>
      </c>
      <c r="D85" s="8"/>
      <c r="E85" s="8"/>
      <c r="F85" s="8"/>
      <c r="G85" s="8"/>
      <c r="H85" s="8"/>
      <c r="I85" s="37">
        <f>IF($I23&lt;(($K$29+ROUNDDOWN(($I$41/6)/10000,0)+20)*10000),$I23,(($K$29+ROUNDDOWN(($I$41/6)/10000,0)+20)*10000))</f>
        <v>0</v>
      </c>
      <c r="J85" s="37"/>
      <c r="K85" s="27">
        <f>(I85*$I$7)/0.01</f>
        <v>0</v>
      </c>
      <c r="L85" s="27"/>
      <c r="M85" s="37">
        <f>(K85*0.01)/0.1</f>
        <v>0</v>
      </c>
      <c r="N85" s="37"/>
    </row>
    <row r="86" spans="2:14" x14ac:dyDescent="0.25">
      <c r="C86" s="7" t="s">
        <v>4</v>
      </c>
      <c r="D86" s="8"/>
      <c r="E86" s="8"/>
      <c r="F86" s="8"/>
      <c r="G86" s="8"/>
      <c r="H86" s="8"/>
      <c r="I86" s="37">
        <f t="shared" ref="I86:I89" si="4">IF($I24&lt;(($K$29+ROUNDDOWN(($I$41/6)/10000,0)+20)*10000),$I24,(($K$29+ROUNDDOWN(($I$41/6)/10000,0)+20)*10000))</f>
        <v>0</v>
      </c>
      <c r="J86" s="37"/>
      <c r="K86" s="27">
        <f>(I86*$I$8)/0.01</f>
        <v>0</v>
      </c>
      <c r="L86" s="27"/>
      <c r="M86" s="37">
        <f>(K86*0.01)/0.04</f>
        <v>0</v>
      </c>
      <c r="N86" s="37"/>
    </row>
    <row r="87" spans="2:14" x14ac:dyDescent="0.25">
      <c r="C87" s="7" t="s">
        <v>5</v>
      </c>
      <c r="D87" s="8"/>
      <c r="E87" s="8"/>
      <c r="F87" s="8"/>
      <c r="G87" s="8"/>
      <c r="H87" s="8"/>
      <c r="I87" s="37">
        <f t="shared" si="4"/>
        <v>0</v>
      </c>
      <c r="J87" s="37"/>
      <c r="K87" s="27">
        <f>(I87*$I$9)/0.01</f>
        <v>0</v>
      </c>
      <c r="L87" s="27"/>
      <c r="M87" s="37">
        <f>(K87*0.01)/0.03</f>
        <v>0</v>
      </c>
      <c r="N87" s="37"/>
    </row>
    <row r="88" spans="2:14" x14ac:dyDescent="0.25">
      <c r="C88" s="7" t="s">
        <v>6</v>
      </c>
      <c r="D88" s="8"/>
      <c r="E88" s="8"/>
      <c r="F88" s="8"/>
      <c r="G88" s="8"/>
      <c r="H88" s="8"/>
      <c r="I88" s="37">
        <f t="shared" si="4"/>
        <v>460000</v>
      </c>
      <c r="J88" s="37"/>
      <c r="K88" s="27">
        <f>(I88*$I$10)/0.01</f>
        <v>230000</v>
      </c>
      <c r="L88" s="27"/>
      <c r="M88" s="37">
        <f>(K88*0.01)/0.02</f>
        <v>115000</v>
      </c>
      <c r="N88" s="37"/>
    </row>
    <row r="89" spans="2:14" x14ac:dyDescent="0.25">
      <c r="C89" s="7" t="s">
        <v>7</v>
      </c>
      <c r="D89" s="8"/>
      <c r="E89" s="8"/>
      <c r="F89" s="8"/>
      <c r="G89" s="8"/>
      <c r="H89" s="8"/>
      <c r="I89" s="37">
        <f t="shared" si="4"/>
        <v>0</v>
      </c>
      <c r="J89" s="37"/>
      <c r="K89" s="27">
        <f>(I89*$I$11)/0.01</f>
        <v>0</v>
      </c>
      <c r="L89" s="27"/>
      <c r="M89" s="37">
        <f>(K89*0.01)/0.01</f>
        <v>0</v>
      </c>
      <c r="N89" s="37"/>
    </row>
    <row r="90" spans="2:14" x14ac:dyDescent="0.25">
      <c r="C90" s="33" t="s">
        <v>31</v>
      </c>
      <c r="D90" s="9"/>
      <c r="J90" s="34" t="s">
        <v>26</v>
      </c>
      <c r="K90" s="32"/>
      <c r="L90" s="35" t="s">
        <v>27</v>
      </c>
      <c r="M90" s="36" t="s">
        <v>30</v>
      </c>
      <c r="N90" s="36"/>
    </row>
    <row r="91" spans="2:14" x14ac:dyDescent="0.25">
      <c r="C91" s="7" t="s">
        <v>2</v>
      </c>
      <c r="D91" s="8"/>
      <c r="E91" s="8"/>
      <c r="F91" s="8"/>
      <c r="G91" s="8"/>
      <c r="H91" s="8"/>
      <c r="I91" s="37">
        <f>IF($I31+ROUNDDOWN($I$41/6,0)&lt;(($K$38+ROUNDDOWN(($I$41/6)/10000,0))*10000),$I31+ROUNDDOWN($I$41/6,0),(($K$38+ROUNDDOWN(($I$41/6)/10000,0))*10000))</f>
        <v>27749</v>
      </c>
      <c r="J91" s="37"/>
      <c r="K91" s="27">
        <f>(I91*$I$13)/0.01</f>
        <v>72147.399999999994</v>
      </c>
      <c r="L91" s="27"/>
      <c r="M91" s="37">
        <f>(K91*0.01)/0.15</f>
        <v>4809.8266666666668</v>
      </c>
      <c r="N91" s="37"/>
    </row>
    <row r="92" spans="2:14" x14ac:dyDescent="0.25">
      <c r="C92" s="7" t="s">
        <v>3</v>
      </c>
      <c r="D92" s="8"/>
      <c r="E92" s="8"/>
      <c r="F92" s="8"/>
      <c r="G92" s="8"/>
      <c r="H92" s="8"/>
      <c r="I92" s="37">
        <f>IF($I32&lt;(($K$38+ROUNDDOWN(($I$41/6)/10000,0))*10000),$I32,(($K$38+ROUNDDOWN(($I$41/6)/10000,0))*10000))</f>
        <v>0</v>
      </c>
      <c r="J92" s="37"/>
      <c r="K92" s="27">
        <f>(I92*$I$14)/0.01</f>
        <v>0</v>
      </c>
      <c r="L92" s="27"/>
      <c r="M92" s="37">
        <f t="shared" ref="M92:M96" si="5">(K92*0.01)/0.15</f>
        <v>0</v>
      </c>
      <c r="N92" s="37"/>
    </row>
    <row r="93" spans="2:14" x14ac:dyDescent="0.25">
      <c r="C93" s="7" t="s">
        <v>4</v>
      </c>
      <c r="D93" s="8"/>
      <c r="E93" s="8"/>
      <c r="F93" s="8"/>
      <c r="G93" s="8"/>
      <c r="H93" s="8"/>
      <c r="I93" s="37">
        <f t="shared" ref="I93:I96" si="6">IF($I33&lt;(($K$38+ROUNDDOWN(($I$41/6)/10000,0))*10000),$I33,(($K$38+ROUNDDOWN(($I$41/6)/10000,0))*10000))</f>
        <v>0</v>
      </c>
      <c r="J93" s="37"/>
      <c r="K93" s="27">
        <f>(I93*$I$15)/0.01</f>
        <v>0</v>
      </c>
      <c r="L93" s="27"/>
      <c r="M93" s="37">
        <f t="shared" si="5"/>
        <v>0</v>
      </c>
      <c r="N93" s="37"/>
    </row>
    <row r="94" spans="2:14" x14ac:dyDescent="0.25">
      <c r="C94" s="7" t="s">
        <v>5</v>
      </c>
      <c r="D94" s="8"/>
      <c r="E94" s="8"/>
      <c r="F94" s="8"/>
      <c r="G94" s="8"/>
      <c r="H94" s="8"/>
      <c r="I94" s="37">
        <f t="shared" si="6"/>
        <v>0</v>
      </c>
      <c r="J94" s="37"/>
      <c r="K94" s="27">
        <f>(I94*$I$16)/0.01</f>
        <v>0</v>
      </c>
      <c r="L94" s="27"/>
      <c r="M94" s="37">
        <f t="shared" si="5"/>
        <v>0</v>
      </c>
      <c r="N94" s="37"/>
    </row>
    <row r="95" spans="2:14" x14ac:dyDescent="0.25">
      <c r="C95" s="7" t="s">
        <v>6</v>
      </c>
      <c r="D95" s="8"/>
      <c r="E95" s="8"/>
      <c r="F95" s="8"/>
      <c r="G95" s="8"/>
      <c r="H95" s="8"/>
      <c r="I95" s="37">
        <f t="shared" si="6"/>
        <v>0</v>
      </c>
      <c r="J95" s="37"/>
      <c r="K95" s="27">
        <f>(I95*$I$17)/0.01</f>
        <v>0</v>
      </c>
      <c r="L95" s="27"/>
      <c r="M95" s="37">
        <f t="shared" si="5"/>
        <v>0</v>
      </c>
      <c r="N95" s="37"/>
    </row>
    <row r="96" spans="2:14" x14ac:dyDescent="0.25">
      <c r="C96" s="7" t="s">
        <v>7</v>
      </c>
      <c r="D96" s="8"/>
      <c r="E96" s="8"/>
      <c r="F96" s="8"/>
      <c r="G96" s="8"/>
      <c r="H96" s="8"/>
      <c r="I96" s="37">
        <f t="shared" si="6"/>
        <v>0</v>
      </c>
      <c r="J96" s="37"/>
      <c r="K96" s="27">
        <f>(I96*$I$18)/0.01</f>
        <v>0</v>
      </c>
      <c r="L96" s="27"/>
      <c r="M96" s="37">
        <f t="shared" si="5"/>
        <v>0</v>
      </c>
      <c r="N96" s="37"/>
    </row>
    <row r="97" spans="3:14" x14ac:dyDescent="0.25">
      <c r="C97" s="38" t="str">
        <f>"Te corresponden "&amp;ROUND(SUM(K84:L89)+SUM(K91:L96),2)&amp;" Coinmatics - "&amp;ROUND((((SUM(K84:L89)+SUM(K91:L96))*(IF(SUM(K84:L89)+SUM(K91:L96)&lt;=100000,25%,IF(AND(SUM(K84:L89)+SUM(K91:L96)&gt;=100001,SUM(K84:L89)+SUM(K91:L96)&lt;=200000),26%,IF(AND(SUM(K84:L89)+SUM(K91:L96)&gt;=200001,SUM(K84:L89)+SUM(K91:L96)&lt;=300000),27%,IF(AND(SUM(K84:L89)+SUM(K91:L96)&gt;=300001,SUM(K84:L89)+SUM(K91:L96)&lt;=400000),28%,IF(AND(SUM(K84:L89)+SUM(K91:L96)&gt;=400001,SUM(K84:L89)+SUM(K91:L96)&lt;=500000),29%,IF(AND(SUM(K84:L89)+SUM(K91:L96)&gt;=500001,SUM(K84:L89)+SUM(K91:L96)&lt;=600000),30%,IF(SUM(K84:L89)+SUM(K91:L96)&gt;=600001,35%)))))))))),2) &amp; " (liquidación de porcentaje correspondiente de los beneficios) " &amp; ROUND((SUM(K84:L89)+SUM(K91:L96)) -((SUM(K84:L89)+SUM(K91:L96))*(IF(SUM(K84:L89)+SUM(K91:L96)&lt;=100000,25%,IF(AND(SUM(K84:L89)+SUM(K91:L96)&gt;=100001,SUM(K84:L89)+SUM(K91:L96)&lt;=200000),26%,IF(AND(SUM(K84:L89)+SUM(K91:L96)&gt;=200001,SUM(K84:L89)+SUM(K91:L96)&lt;=300000),27%,IF(AND(SUM(K84:L89)+SUM(K91:L96)&gt;=300001,SUM(K84:L89)+SUM(K91:L96)&lt;=400000),28%,IF(AND(SUM(K84:L89)+SUM(K91:L96)&gt;=400001,SUM(K84:L89)+SUM(K91:L96)&lt;=500000),29%,IF(AND(SUM(K84:L89)+SUM(K91:L96)&gt;=500001,SUM(K84:L89)+SUM(K91:L96)&lt;=600000),30%,IF(SUM(K84:L89)+SUM(K91:L96)&gt;=600001,35%))))))))),2)</f>
        <v>Te corresponden 368745 Coinmatics - 103248,6 (liquidación de porcentaje correspondiente de los beneficios) 265496,4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</sheetData>
  <mergeCells count="145">
    <mergeCell ref="I96:J96"/>
    <mergeCell ref="K96:L96"/>
    <mergeCell ref="M96:N96"/>
    <mergeCell ref="I94:J94"/>
    <mergeCell ref="K94:L94"/>
    <mergeCell ref="M94:N94"/>
    <mergeCell ref="I95:J95"/>
    <mergeCell ref="K95:L95"/>
    <mergeCell ref="M95:N95"/>
    <mergeCell ref="I92:J92"/>
    <mergeCell ref="K92:L92"/>
    <mergeCell ref="M92:N92"/>
    <mergeCell ref="I93:J93"/>
    <mergeCell ref="K93:L93"/>
    <mergeCell ref="M93:N93"/>
    <mergeCell ref="I89:J89"/>
    <mergeCell ref="K89:L89"/>
    <mergeCell ref="M89:N89"/>
    <mergeCell ref="M90:N90"/>
    <mergeCell ref="I91:J91"/>
    <mergeCell ref="K91:L91"/>
    <mergeCell ref="M91:N91"/>
    <mergeCell ref="I87:J87"/>
    <mergeCell ref="K87:L87"/>
    <mergeCell ref="M87:N87"/>
    <mergeCell ref="I88:J88"/>
    <mergeCell ref="K88:L88"/>
    <mergeCell ref="M88:N88"/>
    <mergeCell ref="I85:J85"/>
    <mergeCell ref="K85:L85"/>
    <mergeCell ref="M85:N85"/>
    <mergeCell ref="I86:J86"/>
    <mergeCell ref="K86:L86"/>
    <mergeCell ref="M86:N86"/>
    <mergeCell ref="I78:J78"/>
    <mergeCell ref="K78:L78"/>
    <mergeCell ref="M78:N78"/>
    <mergeCell ref="M83:N83"/>
    <mergeCell ref="I84:J84"/>
    <mergeCell ref="K84:L84"/>
    <mergeCell ref="M84:N84"/>
    <mergeCell ref="I77:J77"/>
    <mergeCell ref="K77:L77"/>
    <mergeCell ref="M77:N77"/>
    <mergeCell ref="M65:N65"/>
    <mergeCell ref="I71:J71"/>
    <mergeCell ref="K71:L71"/>
    <mergeCell ref="I75:J75"/>
    <mergeCell ref="K75:L75"/>
    <mergeCell ref="M75:N75"/>
    <mergeCell ref="I76:J76"/>
    <mergeCell ref="K76:L76"/>
    <mergeCell ref="M76:N76"/>
    <mergeCell ref="I73:J73"/>
    <mergeCell ref="K73:L73"/>
    <mergeCell ref="M73:N73"/>
    <mergeCell ref="I74:J74"/>
    <mergeCell ref="K74:L74"/>
    <mergeCell ref="M74:N74"/>
    <mergeCell ref="I70:J70"/>
    <mergeCell ref="K70:L70"/>
    <mergeCell ref="M70:N70"/>
    <mergeCell ref="M71:N71"/>
    <mergeCell ref="M72:N72"/>
    <mergeCell ref="I68:J68"/>
    <mergeCell ref="K68:L68"/>
    <mergeCell ref="M68:N68"/>
    <mergeCell ref="I69:J69"/>
    <mergeCell ref="K69:L69"/>
    <mergeCell ref="M69:N69"/>
    <mergeCell ref="I66:J66"/>
    <mergeCell ref="K66:L66"/>
    <mergeCell ref="M66:N66"/>
    <mergeCell ref="I67:J67"/>
    <mergeCell ref="K67:L67"/>
    <mergeCell ref="M67:N67"/>
    <mergeCell ref="I61:J61"/>
    <mergeCell ref="K61:L61"/>
    <mergeCell ref="M61:N61"/>
    <mergeCell ref="I59:J59"/>
    <mergeCell ref="K59:L59"/>
    <mergeCell ref="M59:N59"/>
    <mergeCell ref="I60:J60"/>
    <mergeCell ref="K60:L60"/>
    <mergeCell ref="M60:N60"/>
    <mergeCell ref="I57:J57"/>
    <mergeCell ref="K57:L57"/>
    <mergeCell ref="M57:N57"/>
    <mergeCell ref="I58:J58"/>
    <mergeCell ref="K58:L58"/>
    <mergeCell ref="M58:N58"/>
    <mergeCell ref="M46:N46"/>
    <mergeCell ref="M45:N45"/>
    <mergeCell ref="M55:N55"/>
    <mergeCell ref="I56:J56"/>
    <mergeCell ref="K56:L56"/>
    <mergeCell ref="M56:N56"/>
    <mergeCell ref="M49:N49"/>
    <mergeCell ref="M50:N50"/>
    <mergeCell ref="M51:N51"/>
    <mergeCell ref="M52:N52"/>
    <mergeCell ref="M53:N53"/>
    <mergeCell ref="M54:N54"/>
    <mergeCell ref="I54:J54"/>
    <mergeCell ref="I49:J49"/>
    <mergeCell ref="K49:L49"/>
    <mergeCell ref="K50:L50"/>
    <mergeCell ref="K51:L51"/>
    <mergeCell ref="K52:L52"/>
    <mergeCell ref="K53:L53"/>
    <mergeCell ref="K54:L54"/>
    <mergeCell ref="M48:N48"/>
    <mergeCell ref="I50:J50"/>
    <mergeCell ref="I51:J51"/>
    <mergeCell ref="I52:J52"/>
    <mergeCell ref="I53:J53"/>
    <mergeCell ref="I34:J34"/>
    <mergeCell ref="I35:J35"/>
    <mergeCell ref="I36:J36"/>
    <mergeCell ref="I37:J37"/>
    <mergeCell ref="I41:J41"/>
    <mergeCell ref="K46:L46"/>
    <mergeCell ref="I43:J43"/>
    <mergeCell ref="I16:J16"/>
    <mergeCell ref="I17:J17"/>
    <mergeCell ref="I18:J18"/>
    <mergeCell ref="I31:J31"/>
    <mergeCell ref="I32:J32"/>
    <mergeCell ref="I33:J33"/>
    <mergeCell ref="I28:J28"/>
    <mergeCell ref="I6:J6"/>
    <mergeCell ref="I7:J7"/>
    <mergeCell ref="I8:J8"/>
    <mergeCell ref="I9:J9"/>
    <mergeCell ref="I10:J10"/>
    <mergeCell ref="I11:J11"/>
    <mergeCell ref="I13:J13"/>
    <mergeCell ref="I14:J14"/>
    <mergeCell ref="I15:J15"/>
    <mergeCell ref="I22:J22"/>
    <mergeCell ref="I23:J23"/>
    <mergeCell ref="I24:J24"/>
    <mergeCell ref="I25:J25"/>
    <mergeCell ref="I26:J26"/>
    <mergeCell ref="I27:J27"/>
  </mergeCells>
  <conditionalFormatting sqref="J29">
    <cfRule type="expression" dxfId="3" priority="3">
      <formula>IF($I$29="YottaByte",FALSE,TRUE)</formula>
    </cfRule>
    <cfRule type="expression" dxfId="2" priority="4">
      <formula>IF($I$29="YottaByte",TRUE,FALSE)</formula>
    </cfRule>
  </conditionalFormatting>
  <conditionalFormatting sqref="J38">
    <cfRule type="expression" dxfId="1" priority="1">
      <formula>IF($I$38="YottaByte",FALSE,TRUE)</formula>
    </cfRule>
    <cfRule type="expression" dxfId="0" priority="2">
      <formula>IF($I$38="YottaByte",TRUE,FALSE)</formula>
    </cfRule>
  </conditionalFormatting>
  <dataValidations count="3">
    <dataValidation type="list" allowBlank="1" showInputMessage="1" showErrorMessage="1" sqref="I29 I38">
      <formula1>"Gratuito,Byte,MegaByte,GigaByte,TeraByte,ExaByte,ZettaByte,YottaByte"</formula1>
    </dataValidation>
    <dataValidation type="whole" operator="greaterThan" allowBlank="1" showErrorMessage="1" errorTitle="Valor incorrecto" error="Debes escribir un valor de 10 o superior según la categoría YottaByte a la que pertenezcas." promptTitle="Información:" prompt="Debes escribir un valor de 10 o superior según la categoría YottaByte que pertenezcas." sqref="J29 J38">
      <formula1>9</formula1>
    </dataValidation>
    <dataValidation type="list" allowBlank="1" showInputMessage="1" showErrorMessage="1" sqref="I43:J43">
      <formula1>"Sí,No"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2014-09-06T17:21:14Z</dcterms:created>
  <dcterms:modified xsi:type="dcterms:W3CDTF">2014-09-06T22:30:48Z</dcterms:modified>
</cp:coreProperties>
</file>